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Variances" sheetId="1" r:id="rId1"/>
    <sheet name="Reserves" sheetId="2" r:id="rId2"/>
  </sheets>
  <definedNames>
    <definedName name="_xlnm.Print_Area" localSheetId="0">'Variances'!$A$1:$O$32</definedName>
  </definedNames>
  <calcPr fullCalcOnLoad="1"/>
</workbook>
</file>

<file path=xl/sharedStrings.xml><?xml version="1.0" encoding="utf-8"?>
<sst xmlns="http://schemas.openxmlformats.org/spreadsheetml/2006/main" count="54" uniqueCount="48">
  <si>
    <t>Variance</t>
  </si>
  <si>
    <t>£</t>
  </si>
  <si>
    <t>1 Balances Brought Forward</t>
  </si>
  <si>
    <t>3 Total Other Receipts</t>
  </si>
  <si>
    <t>4 Staff Costs</t>
  </si>
  <si>
    <t>7 Balances Carried Forward</t>
  </si>
  <si>
    <t>10 Total Borrowings</t>
  </si>
  <si>
    <t>5 Loan Interest/Capital Repayment</t>
  </si>
  <si>
    <t>9 Total Fixed Assets plus Other Long Term Investments and Assets</t>
  </si>
  <si>
    <t>8 Total Cash and Short Term Investments</t>
  </si>
  <si>
    <t>%</t>
  </si>
  <si>
    <t>Explanation Required?</t>
  </si>
  <si>
    <t xml:space="preserve">Name of smaller authority: </t>
  </si>
  <si>
    <t>2 Precept or Rates and Levies</t>
  </si>
  <si>
    <t>6 All Other Payments</t>
  </si>
  <si>
    <t>Explanation for ‘high’ reserves</t>
  </si>
  <si>
    <t>General reserve</t>
  </si>
  <si>
    <t>Total reserves (must agree to Box 7)</t>
  </si>
  <si>
    <t>Reserve 1</t>
  </si>
  <si>
    <t>Reserve 2</t>
  </si>
  <si>
    <t>Reserve 3</t>
  </si>
  <si>
    <t>Reserve 4</t>
  </si>
  <si>
    <t>Reserve 5</t>
  </si>
  <si>
    <r>
      <t xml:space="preserve">Insert figures from Section 2 of the AGAR in all </t>
    </r>
    <r>
      <rPr>
        <b/>
        <u val="single"/>
        <sz val="10"/>
        <color indexed="62"/>
        <rFont val="Arial"/>
        <family val="2"/>
      </rPr>
      <t>Blue</t>
    </r>
    <r>
      <rPr>
        <b/>
        <sz val="10"/>
        <color indexed="10"/>
        <rFont val="Arial"/>
        <family val="2"/>
      </rPr>
      <t xml:space="preserve"> highlighted boxes </t>
    </r>
  </si>
  <si>
    <r>
      <t xml:space="preserve">Explanation </t>
    </r>
    <r>
      <rPr>
        <b/>
        <u val="single"/>
        <sz val="11"/>
        <color indexed="8"/>
        <rFont val="Arial"/>
        <family val="2"/>
      </rPr>
      <t>(must include narrative and supporting figures)</t>
    </r>
  </si>
  <si>
    <t>DO NOT OVERWRITE THE BOXES HIGHLIGHTED IN RED/GREEN</t>
  </si>
  <si>
    <t>Excessive Reserves Ratio</t>
  </si>
  <si>
    <t>Box 7 per Annual Return</t>
  </si>
  <si>
    <t>Difference</t>
  </si>
  <si>
    <t xml:space="preserve">Explanation of variances 2022/23 – pro forma </t>
  </si>
  <si>
    <r>
      <t xml:space="preserve">Now, please provide full explanations, including numerical values, for the following that will be flagged in the green boxes where relevant:
</t>
    </r>
    <r>
      <rPr>
        <sz val="10"/>
        <color indexed="8"/>
        <rFont val="Arial"/>
        <family val="2"/>
      </rPr>
      <t>• variances of more than 15% between totals for individual boxes (except variances of less than £500);
• variances of more than £100,000 must be explained even where this constitutes less than 15%;
• a breakdown of approved reserves on the next tab if the total reserves (Box 7) figure is more than twice the annual precept value (Box 2).</t>
    </r>
  </si>
  <si>
    <t>Please ensure variance explanations are quantified to reduce the variance excluding stated items below the 15% / £500 / £100,000 threshold</t>
  </si>
  <si>
    <t>Box 7 is more than twice the value of Box 2 because the authority held the following breakdown of reserves at the year end:</t>
  </si>
  <si>
    <t>(Please complete or update the highlighted boxes when the total in Box 7 is greater than 2 times the value of Box 2)</t>
  </si>
  <si>
    <t>Earmarked reserves*:</t>
  </si>
  <si>
    <t>Column B - Reserves should be renamed to show the specific purpose / name given by this authority.</t>
  </si>
  <si>
    <t>Columb D - Earmarked items - a value for the amount earmarked for each specific reserve should be enterd. There maybe fewer than 5 reserves or more and the number can be reduced or extended as appropriate.</t>
  </si>
  <si>
    <t>Column D - General reserves - this should relate to normal operating funds and should be the difference between the total of all Earmarked reserves and the value of Box 7 on Section 2 of the AGAR.</t>
  </si>
  <si>
    <t>Is &gt; 15%</t>
  </si>
  <si>
    <t>Is &gt; £100,000</t>
  </si>
  <si>
    <t>PLAISTOW AND IFOLD PARISH COUNCIL</t>
  </si>
  <si>
    <t xml:space="preserve">A PWLB loan of £50,000 was taken out in 21/22 to reonvate a playpark. The first repyament was in March 2022. However, the loan has 2x capital (£5,000) and interest payments each year (September &amp; March). Therefore, 22/23 was the first financial year that both payments (£10,000 capital plus £524 interest) were made. This will be the norm until Setpember 2026, when the loan will be fully repaid. </t>
  </si>
  <si>
    <t>In 21/22 the Parish Council renovated a playpark and had a PWLB loan of £50,000 towards the costs. In 22/23 the Parish Council has not undertaken such an ambitious and expensive project. Expenditure within the year has been modest, as other projects remain in the planning stages.</t>
  </si>
  <si>
    <t xml:space="preserve">Please refer to the explanation above. The Council's reserves have been reduced by costs relating to unforseen large planning applications within the parish (a new village with school / international scale equestrian centre &amp; 50 bed hotel and 121 holiday challets). </t>
  </si>
  <si>
    <t xml:space="preserve">The PC's only 'reliable' income is its annual Precept. All other reciepts are ad-hoc and changable each year depending on grants and events. In 21/22 the PC had a £50,000 PWLB loan for a playpark renovation along with grants for the Queen's Jubilee (£2,000); CIL (£4,591); New Homes Bonus (£2,158); and bank compensation (£371). In 22/23 the Council has only received a grant of £250 and £94 in bank interest. Effectively, our only true additional income, above the precept, was £344. The other £1,377.91 is made up of monies coming into the PC's account for a variety of reasons (some transient) - £1,000 payment made to the Council in error (by a contractor) and promptly re-paid; £211.85 donations raised for charity at the Jubilee event, which was subsenquently paid to the charity; £154.51 from the Clerk to correct an overpayment; and £11.55 in banking charge refund. </t>
  </si>
  <si>
    <t xml:space="preserve">In 22/23 the Clerk's hours increased to full time (37 hours per week from October 2022) whereas in 21/22 the Clerk only worked 30 hours per week.The Clerk was paid for 28 hours overtime in September 2022. On 2nd November, the Local Government Pay Claim 2022/23 Pay offer was accepted, which affects all those on a standard NALC/National Joint Council (NJC) contract. As per the resolution of the Parish Council on 11.04.2022, the Clerk is on pay scale 2021/22 SCP 31, following completion of the CiLCA qualification in line with NALC/ NJC contract. </t>
  </si>
  <si>
    <t>In 22/23 the Parish Council had an unforseen cost of £14,686 which represents the expenditure incurred responding to the large planning applications at Crouchlands Farm and Foxbridge (traffic and planning consultants fees), which were not anticipated at the start of the financial year and therefore not taken into account when setting the 22/23 precept. This expenditure was met via the Council's reserves; thereby reducing the balance carried forward into 23/24.</t>
  </si>
  <si>
    <t>In 21/22 the Council took out a 5 year PWLB loan of £50,000 to renovate a playpark. Each year the capital balance reduces by £10,000 (2 payments of £5,000, plus interest). 22/23 is the first full year repayment of £10,000; (in 21/22, only 1 payment of £5,000 was made in March 2022). Therefore, at the end of 22/23 the outstanding balance of the loan is £10,000 less than at the end of 21/22.</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</si>
</sst>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 #,##0.0_-;_-* &quot;-&quot;??_-;_-@_-"/>
    <numFmt numFmtId="169" formatCode="_-* #,##0_-;\-* #,##0_-;_-* &quot;-&quot;??_-;_-@_-"/>
    <numFmt numFmtId="170" formatCode="0.0"/>
  </numFmts>
  <fonts count="57">
    <font>
      <sz val="11"/>
      <color theme="1"/>
      <name val="Calibri"/>
      <family val="2"/>
    </font>
    <font>
      <sz val="11"/>
      <color indexed="8"/>
      <name val="Calibri"/>
      <family val="2"/>
    </font>
    <font>
      <b/>
      <sz val="14"/>
      <name val="Arial"/>
      <family val="2"/>
    </font>
    <font>
      <b/>
      <sz val="12"/>
      <name val="Arial"/>
      <family val="2"/>
    </font>
    <font>
      <b/>
      <sz val="10"/>
      <name val="Arial"/>
      <family val="2"/>
    </font>
    <font>
      <b/>
      <sz val="10"/>
      <color indexed="10"/>
      <name val="Arial"/>
      <family val="2"/>
    </font>
    <font>
      <b/>
      <u val="single"/>
      <sz val="10"/>
      <color indexed="62"/>
      <name val="Arial"/>
      <family val="2"/>
    </font>
    <font>
      <b/>
      <sz val="11"/>
      <color indexed="8"/>
      <name val="Arial"/>
      <family val="2"/>
    </font>
    <font>
      <sz val="10"/>
      <color indexed="8"/>
      <name val="Arial"/>
      <family val="2"/>
    </font>
    <font>
      <b/>
      <u val="single"/>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10"/>
      <name val="Arial"/>
      <family val="2"/>
    </font>
    <font>
      <sz val="10"/>
      <color indexed="8"/>
      <name val="Symbol"/>
      <family val="1"/>
    </font>
    <font>
      <b/>
      <sz val="14"/>
      <color indexed="8"/>
      <name val="Calibri"/>
      <family val="2"/>
    </font>
    <font>
      <b/>
      <sz val="14"/>
      <color indexed="10"/>
      <name val="Arial"/>
      <family val="2"/>
    </font>
    <font>
      <b/>
      <sz val="11"/>
      <color indexed="10"/>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rgb="FFFF0000"/>
      <name val="Arial"/>
      <family val="2"/>
    </font>
    <font>
      <b/>
      <sz val="11"/>
      <color theme="1"/>
      <name val="Arial"/>
      <family val="2"/>
    </font>
    <font>
      <sz val="10"/>
      <color theme="1"/>
      <name val="Symbol"/>
      <family val="1"/>
    </font>
    <font>
      <b/>
      <sz val="14"/>
      <color theme="1"/>
      <name val="Calibri"/>
      <family val="2"/>
    </font>
    <font>
      <b/>
      <sz val="14"/>
      <color rgb="FFFF0000"/>
      <name val="Arial"/>
      <family val="2"/>
    </font>
    <font>
      <b/>
      <sz val="11"/>
      <color rgb="FFFF0000"/>
      <name val="Calibri"/>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CCFF"/>
        <bgColor indexed="64"/>
      </patternFill>
    </fill>
    <fill>
      <patternFill patternType="solid">
        <fgColor rgb="FF92D05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right style="medium"/>
      <top/>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8">
    <xf numFmtId="0" fontId="0" fillId="0" borderId="0" xfId="0" applyFont="1" applyAlignment="1">
      <alignment/>
    </xf>
    <xf numFmtId="0" fontId="5" fillId="0" borderId="0" xfId="0" applyFont="1" applyAlignment="1">
      <alignment/>
    </xf>
    <xf numFmtId="0" fontId="49" fillId="0" borderId="0" xfId="0" applyFont="1" applyAlignment="1">
      <alignment/>
    </xf>
    <xf numFmtId="0" fontId="49" fillId="0" borderId="0" xfId="0" applyFont="1" applyAlignment="1">
      <alignment horizontal="center"/>
    </xf>
    <xf numFmtId="3" fontId="49" fillId="0" borderId="0" xfId="0" applyNumberFormat="1" applyFont="1" applyAlignment="1">
      <alignment/>
    </xf>
    <xf numFmtId="10" fontId="49" fillId="0" borderId="0" xfId="0" applyNumberFormat="1" applyFont="1" applyAlignment="1">
      <alignment/>
    </xf>
    <xf numFmtId="0" fontId="49" fillId="0" borderId="0" xfId="0" applyFont="1" applyAlignment="1">
      <alignment vertical="center"/>
    </xf>
    <xf numFmtId="3" fontId="4" fillId="33" borderId="10" xfId="0" applyNumberFormat="1" applyFont="1" applyFill="1" applyBorder="1" applyAlignment="1" applyProtection="1">
      <alignment horizontal="center"/>
      <protection locked="0"/>
    </xf>
    <xf numFmtId="0" fontId="3" fillId="0" borderId="0" xfId="0" applyFont="1" applyAlignment="1">
      <alignment vertical="top"/>
    </xf>
    <xf numFmtId="0" fontId="49" fillId="34" borderId="11" xfId="0" applyFont="1" applyFill="1" applyBorder="1" applyAlignment="1">
      <alignment wrapText="1"/>
    </xf>
    <xf numFmtId="0" fontId="50" fillId="0" borderId="0" xfId="0" applyFont="1" applyAlignment="1">
      <alignment/>
    </xf>
    <xf numFmtId="0" fontId="49" fillId="0" borderId="0" xfId="0" applyFont="1" applyAlignment="1">
      <alignment wrapText="1"/>
    </xf>
    <xf numFmtId="0" fontId="49" fillId="0" borderId="11" xfId="0" applyFont="1" applyBorder="1" applyAlignment="1">
      <alignment wrapText="1"/>
    </xf>
    <xf numFmtId="0" fontId="49" fillId="0" borderId="0" xfId="0" applyFont="1" applyFill="1" applyAlignment="1">
      <alignment/>
    </xf>
    <xf numFmtId="3" fontId="4" fillId="0" borderId="0" xfId="0" applyNumberFormat="1" applyFont="1" applyFill="1" applyBorder="1" applyAlignment="1" applyProtection="1">
      <alignment horizontal="center"/>
      <protection locked="0"/>
    </xf>
    <xf numFmtId="0" fontId="49" fillId="0" borderId="0" xfId="0" applyFont="1" applyAlignment="1">
      <alignment wrapText="1"/>
    </xf>
    <xf numFmtId="0" fontId="49" fillId="0" borderId="0" xfId="0" applyFont="1" applyBorder="1" applyAlignment="1">
      <alignment horizontal="left" vertical="center"/>
    </xf>
    <xf numFmtId="0" fontId="49" fillId="0" borderId="0" xfId="0" applyFont="1" applyAlignment="1">
      <alignment wrapText="1"/>
    </xf>
    <xf numFmtId="0" fontId="49" fillId="0" borderId="0" xfId="0" applyFont="1" applyFill="1" applyBorder="1" applyAlignment="1">
      <alignment horizontal="left" vertical="top" wrapText="1"/>
    </xf>
    <xf numFmtId="0" fontId="51" fillId="0" borderId="0" xfId="0" applyFont="1" applyAlignment="1">
      <alignment/>
    </xf>
    <xf numFmtId="0" fontId="52" fillId="0" borderId="0" xfId="0" applyFont="1" applyAlignment="1">
      <alignment horizontal="left" vertical="center" indent="2"/>
    </xf>
    <xf numFmtId="0" fontId="47" fillId="0" borderId="0" xfId="0" applyFont="1" applyAlignment="1">
      <alignment/>
    </xf>
    <xf numFmtId="0" fontId="53" fillId="0" borderId="0" xfId="0" applyFont="1" applyAlignment="1">
      <alignment/>
    </xf>
    <xf numFmtId="0" fontId="0" fillId="0" borderId="12" xfId="0" applyBorder="1" applyAlignment="1">
      <alignment/>
    </xf>
    <xf numFmtId="0" fontId="0" fillId="35" borderId="0" xfId="0" applyFill="1" applyAlignment="1">
      <alignment/>
    </xf>
    <xf numFmtId="0" fontId="47" fillId="0" borderId="13" xfId="0" applyFont="1" applyBorder="1" applyAlignment="1">
      <alignment/>
    </xf>
    <xf numFmtId="0" fontId="51" fillId="0" borderId="0" xfId="0" applyFont="1" applyAlignment="1">
      <alignment horizontal="center"/>
    </xf>
    <xf numFmtId="0" fontId="51" fillId="0" borderId="11" xfId="0" applyFont="1" applyBorder="1" applyAlignment="1">
      <alignment wrapText="1"/>
    </xf>
    <xf numFmtId="0" fontId="0" fillId="0" borderId="0" xfId="0" applyFont="1" applyAlignment="1">
      <alignment/>
    </xf>
    <xf numFmtId="0" fontId="7" fillId="34" borderId="11" xfId="0" applyFont="1" applyFill="1" applyBorder="1" applyAlignment="1">
      <alignment wrapText="1"/>
    </xf>
    <xf numFmtId="3" fontId="4" fillId="0" borderId="10" xfId="0" applyNumberFormat="1" applyFont="1" applyFill="1" applyBorder="1" applyAlignment="1" applyProtection="1">
      <alignment horizontal="center"/>
      <protection locked="0"/>
    </xf>
    <xf numFmtId="0" fontId="54" fillId="0" borderId="0" xfId="0" applyFont="1" applyAlignment="1">
      <alignment/>
    </xf>
    <xf numFmtId="3" fontId="0" fillId="0" borderId="0" xfId="0" applyNumberFormat="1" applyAlignment="1">
      <alignment/>
    </xf>
    <xf numFmtId="0" fontId="55" fillId="0" borderId="0" xfId="0" applyFont="1" applyAlignment="1">
      <alignment/>
    </xf>
    <xf numFmtId="1" fontId="47" fillId="0" borderId="14" xfId="42" applyNumberFormat="1" applyFont="1" applyBorder="1" applyAlignment="1">
      <alignment/>
    </xf>
    <xf numFmtId="0" fontId="56" fillId="0" borderId="0" xfId="0" applyFont="1" applyAlignment="1">
      <alignment/>
    </xf>
    <xf numFmtId="0" fontId="49" fillId="0" borderId="0" xfId="0" applyFont="1" applyAlignment="1">
      <alignment vertical="center"/>
    </xf>
    <xf numFmtId="0" fontId="49" fillId="0" borderId="0" xfId="0" applyFont="1" applyAlignment="1">
      <alignment horizontal="left" vertical="center"/>
    </xf>
    <xf numFmtId="0" fontId="49" fillId="0" borderId="0" xfId="0" applyFont="1" applyAlignment="1">
      <alignment horizontal="left" vertical="center" wrapText="1"/>
    </xf>
    <xf numFmtId="0" fontId="49" fillId="0" borderId="0" xfId="0" applyFont="1" applyAlignment="1">
      <alignment wrapText="1"/>
    </xf>
    <xf numFmtId="0" fontId="49" fillId="0" borderId="15" xfId="0" applyFont="1" applyBorder="1" applyAlignment="1">
      <alignment wrapText="1"/>
    </xf>
    <xf numFmtId="0" fontId="51" fillId="0" borderId="0" xfId="0" applyFont="1" applyAlignment="1">
      <alignment horizontal="center" wrapText="1"/>
    </xf>
    <xf numFmtId="0" fontId="51" fillId="0" borderId="16" xfId="0" applyFont="1" applyBorder="1" applyAlignment="1">
      <alignment horizontal="center" wrapText="1"/>
    </xf>
    <xf numFmtId="0" fontId="56" fillId="0" borderId="0" xfId="0" applyFont="1" applyAlignment="1">
      <alignment horizontal="left" vertical="center" wrapText="1"/>
    </xf>
    <xf numFmtId="0" fontId="56" fillId="0" borderId="0" xfId="0" applyFont="1" applyAlignment="1">
      <alignment horizontal="lef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0" fillId="0" borderId="0" xfId="0" applyAlignment="1">
      <alignment horizont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34"/>
  <sheetViews>
    <sheetView tabSelected="1" zoomScalePageLayoutView="0" workbookViewId="0" topLeftCell="A1">
      <selection activeCell="A10" sqref="A10:C10"/>
    </sheetView>
  </sheetViews>
  <sheetFormatPr defaultColWidth="9.140625" defaultRowHeight="15"/>
  <cols>
    <col min="1" max="1" width="20.140625" style="2" customWidth="1"/>
    <col min="2" max="2" width="11.00390625" style="2" customWidth="1"/>
    <col min="3" max="3" width="38.140625" style="2" bestFit="1" customWidth="1"/>
    <col min="4" max="4" width="9.140625" style="2" customWidth="1"/>
    <col min="5" max="5" width="3.28125" style="2" customWidth="1"/>
    <col min="6" max="6" width="9.140625" style="2" customWidth="1"/>
    <col min="7" max="7" width="10.140625" style="2" customWidth="1"/>
    <col min="8" max="8" width="12.421875" style="2" customWidth="1"/>
    <col min="9" max="11" width="9.140625" style="2" hidden="1" customWidth="1"/>
    <col min="12" max="12" width="13.28125" style="2" customWidth="1"/>
    <col min="13" max="13" width="13.8515625" style="2" bestFit="1" customWidth="1"/>
    <col min="14" max="14" width="50.421875" style="11" bestFit="1" customWidth="1"/>
    <col min="15" max="15" width="86.00390625" style="2" bestFit="1" customWidth="1"/>
    <col min="16" max="23" width="9.140625" style="13" customWidth="1"/>
    <col min="24" max="16384" width="9.140625" style="2" customWidth="1"/>
  </cols>
  <sheetData>
    <row r="1" spans="1:13" ht="17.25">
      <c r="A1" s="45" t="s">
        <v>29</v>
      </c>
      <c r="B1" s="46"/>
      <c r="C1" s="46"/>
      <c r="D1" s="46"/>
      <c r="E1" s="46"/>
      <c r="F1" s="46"/>
      <c r="G1" s="46"/>
      <c r="H1" s="46"/>
      <c r="I1" s="46"/>
      <c r="J1" s="46"/>
      <c r="K1" s="46"/>
      <c r="L1" s="8"/>
      <c r="M1" s="8"/>
    </row>
    <row r="2" spans="1:14" ht="15">
      <c r="A2" s="35" t="s">
        <v>12</v>
      </c>
      <c r="B2" s="16"/>
      <c r="C2" s="14" t="s">
        <v>40</v>
      </c>
      <c r="D2" s="16"/>
      <c r="E2" s="16"/>
      <c r="F2" s="16"/>
      <c r="G2" s="16"/>
      <c r="H2" s="16"/>
      <c r="I2" s="16"/>
      <c r="J2" s="16"/>
      <c r="K2" s="16"/>
      <c r="L2" s="8"/>
      <c r="M2" s="8"/>
      <c r="N2" s="17"/>
    </row>
    <row r="3" ht="13.5">
      <c r="A3" s="1" t="s">
        <v>23</v>
      </c>
    </row>
    <row r="4" spans="1:14" ht="79.5" customHeight="1">
      <c r="A4" s="43" t="s">
        <v>30</v>
      </c>
      <c r="B4" s="44"/>
      <c r="C4" s="44"/>
      <c r="D4" s="44"/>
      <c r="E4" s="44"/>
      <c r="F4" s="44"/>
      <c r="G4" s="44"/>
      <c r="H4" s="44"/>
      <c r="N4" s="17"/>
    </row>
    <row r="5" ht="13.5">
      <c r="A5" s="1" t="s">
        <v>31</v>
      </c>
    </row>
    <row r="6" spans="1:15" ht="13.5">
      <c r="A6" s="20"/>
      <c r="D6" s="3"/>
      <c r="F6" s="3"/>
      <c r="O6" s="19"/>
    </row>
    <row r="7" spans="4:15" ht="27">
      <c r="D7" s="26">
        <v>2022</v>
      </c>
      <c r="E7" s="19"/>
      <c r="F7" s="26">
        <v>2023</v>
      </c>
      <c r="G7" s="26" t="s">
        <v>0</v>
      </c>
      <c r="H7" s="26" t="s">
        <v>0</v>
      </c>
      <c r="I7" s="26"/>
      <c r="J7" s="26"/>
      <c r="K7" s="26"/>
      <c r="L7" s="41" t="s">
        <v>11</v>
      </c>
      <c r="M7" s="42"/>
      <c r="N7" s="29" t="s">
        <v>25</v>
      </c>
      <c r="O7" s="27" t="s">
        <v>24</v>
      </c>
    </row>
    <row r="8" spans="4:15" ht="13.5">
      <c r="D8" s="26" t="s">
        <v>1</v>
      </c>
      <c r="E8" s="19"/>
      <c r="F8" s="26" t="s">
        <v>1</v>
      </c>
      <c r="G8" s="26" t="s">
        <v>1</v>
      </c>
      <c r="H8" s="26" t="s">
        <v>10</v>
      </c>
      <c r="I8" s="26"/>
      <c r="J8" s="26"/>
      <c r="K8" s="19"/>
      <c r="L8" s="26" t="s">
        <v>38</v>
      </c>
      <c r="M8" s="26" t="s">
        <v>39</v>
      </c>
      <c r="O8" s="15"/>
    </row>
    <row r="9" spans="4:15" ht="14.25" thickBot="1">
      <c r="D9" s="3"/>
      <c r="E9" s="3"/>
      <c r="O9" s="15"/>
    </row>
    <row r="10" spans="1:15" ht="30" customHeight="1" thickBot="1">
      <c r="A10" s="37" t="s">
        <v>2</v>
      </c>
      <c r="B10" s="37"/>
      <c r="C10" s="37"/>
      <c r="D10" s="7">
        <v>57105</v>
      </c>
      <c r="F10" s="7">
        <v>77003</v>
      </c>
      <c r="G10" s="4"/>
      <c r="N10" s="9" t="str">
        <f>IF(F10=D22,"Explanation of % variance from PY opening balance not required - Balance brought forward agrees","Explanation of % variance from PY opening balance not required - Balance brought forward does not agree")</f>
        <v>Explanation of % variance from PY opening balance not required - Balance brought forward agrees</v>
      </c>
      <c r="O10" s="12"/>
    </row>
    <row r="11" spans="4:15" ht="14.25" thickBot="1">
      <c r="D11" s="4"/>
      <c r="F11" s="4"/>
      <c r="O11" s="15"/>
    </row>
    <row r="12" spans="1:15" ht="14.25" thickBot="1">
      <c r="A12" s="38" t="s">
        <v>13</v>
      </c>
      <c r="B12" s="39"/>
      <c r="C12" s="40"/>
      <c r="D12" s="7">
        <v>92000</v>
      </c>
      <c r="F12" s="7">
        <v>96000</v>
      </c>
      <c r="G12" s="4">
        <f>F12-D12</f>
        <v>4000</v>
      </c>
      <c r="H12" s="5">
        <f>IF((D12&gt;F12),(D12-F12)/D12,IF(D12&lt;F12,-(D12-F12)/D12,IF(D12=F12,0)))</f>
        <v>0.043478260869565216</v>
      </c>
      <c r="I12" s="2">
        <f>IF(D12-F12&lt;500,0,IF(D12-F12&gt;500,1,IF(D12-F12=500,1)))</f>
        <v>0</v>
      </c>
      <c r="J12" s="2">
        <f>IF(F12-D12&lt;500,0,IF(F12-D12&gt;500,1,IF(F12-D12=500,1)))</f>
        <v>1</v>
      </c>
      <c r="K12" s="3">
        <f>IF(H12&lt;0.15,0,IF(H12&gt;0.15,1,IF(H12=0.15,1)))</f>
        <v>0</v>
      </c>
      <c r="L12" s="3" t="str">
        <f>IF(H12&lt;15%,"NO","YES")</f>
        <v>NO</v>
      </c>
      <c r="M12" s="3" t="str">
        <f>IF(ABS(G12)&lt;100000,"NO","YES")</f>
        <v>NO</v>
      </c>
      <c r="N12" s="9" t="str">
        <f>IF((L12="YES")*AND(I12+J12&lt;1),"Explanation not required, difference less than £500"," ")</f>
        <v> </v>
      </c>
      <c r="O12" s="12"/>
    </row>
    <row r="13" spans="4:15" ht="14.25" thickBot="1">
      <c r="D13" s="4"/>
      <c r="F13" s="4"/>
      <c r="G13" s="4"/>
      <c r="H13" s="5"/>
      <c r="K13" s="3"/>
      <c r="L13" s="3"/>
      <c r="M13" s="3"/>
      <c r="O13" s="15"/>
    </row>
    <row r="14" spans="1:15" ht="138" thickBot="1">
      <c r="A14" s="36" t="s">
        <v>3</v>
      </c>
      <c r="B14" s="36"/>
      <c r="C14" s="36"/>
      <c r="D14" s="7">
        <v>59120</v>
      </c>
      <c r="F14" s="7">
        <v>1722</v>
      </c>
      <c r="G14" s="4">
        <f>F14-D14</f>
        <v>-57398</v>
      </c>
      <c r="H14" s="5">
        <f>IF((D14&gt;F14),(D14-F14)/D14,IF(D14&lt;F14,-(D14-F14)/D14,IF(D14=F14,0)))</f>
        <v>0.9708728010825439</v>
      </c>
      <c r="I14" s="2">
        <f>IF(D14-F14&lt;500,0,IF(D14-F14&gt;500,1,IF(D14-F14=500,1)))</f>
        <v>1</v>
      </c>
      <c r="J14" s="2">
        <f>IF(F14-D14&lt;500,0,IF(F14-D14&gt;500,1,IF(F14-D14=500,1)))</f>
        <v>0</v>
      </c>
      <c r="K14" s="3">
        <f>IF(H14&lt;0.15,0,IF(H14&gt;0.15,1,IF(H14=0.15,1)))</f>
        <v>1</v>
      </c>
      <c r="L14" s="3" t="str">
        <f>IF(H14&lt;15%,"NO","YES")</f>
        <v>YES</v>
      </c>
      <c r="M14" s="3" t="str">
        <f>IF(ABS(G14)&lt;100000,"NO","YES")</f>
        <v>NO</v>
      </c>
      <c r="N14" s="9" t="str">
        <f>IF((L14="YES")*AND(I14+J14&lt;1),"Explanation not required, difference less than £500"," ")</f>
        <v> </v>
      </c>
      <c r="O14" s="12" t="s">
        <v>44</v>
      </c>
    </row>
    <row r="15" spans="4:15" ht="14.25" thickBot="1">
      <c r="D15" s="4"/>
      <c r="F15" s="4"/>
      <c r="G15" s="4"/>
      <c r="H15" s="5"/>
      <c r="K15" s="3"/>
      <c r="L15" s="3"/>
      <c r="M15" s="3"/>
      <c r="O15" s="15"/>
    </row>
    <row r="16" spans="1:15" ht="96.75" thickBot="1">
      <c r="A16" s="36" t="s">
        <v>4</v>
      </c>
      <c r="B16" s="36"/>
      <c r="C16" s="36"/>
      <c r="D16" s="7">
        <v>35330</v>
      </c>
      <c r="F16" s="7">
        <v>44720</v>
      </c>
      <c r="G16" s="4">
        <f>F16-D16</f>
        <v>9390</v>
      </c>
      <c r="H16" s="5">
        <f>IF((D16&gt;F16),(D16-F16)/D16,IF(D16&lt;F16,-(D16-F16)/D16,IF(D16=F16,0)))</f>
        <v>0.2657797905462779</v>
      </c>
      <c r="I16" s="2">
        <f>IF(D16-F16&lt;500,0,IF(D16-F16&gt;500,1,IF(D16-F16=500,1)))</f>
        <v>0</v>
      </c>
      <c r="J16" s="2">
        <f>IF(F16-D16&lt;500,0,IF(F16-D16&gt;500,1,IF(F16-D16=500,1)))</f>
        <v>1</v>
      </c>
      <c r="K16" s="3">
        <f>IF(H16&lt;0.15,0,IF(H16&gt;0.15,1,IF(H16=0.15,1)))</f>
        <v>1</v>
      </c>
      <c r="L16" s="3" t="str">
        <f>IF(H16&lt;15%,"NO","YES")</f>
        <v>YES</v>
      </c>
      <c r="M16" s="3" t="str">
        <f>IF(ABS(G16)&lt;100000,"NO","YES")</f>
        <v>NO</v>
      </c>
      <c r="N16" s="9" t="str">
        <f>IF((L16="YES")*AND(I16+J16&lt;1),"Explanation not required, difference less than £500"," ")</f>
        <v> </v>
      </c>
      <c r="O16" s="12" t="s">
        <v>45</v>
      </c>
    </row>
    <row r="17" spans="4:15" ht="14.25" thickBot="1">
      <c r="D17" s="4"/>
      <c r="F17" s="4"/>
      <c r="G17" s="4"/>
      <c r="H17" s="5"/>
      <c r="K17" s="3"/>
      <c r="L17" s="3"/>
      <c r="M17" s="3"/>
      <c r="O17" s="15"/>
    </row>
    <row r="18" spans="1:15" ht="69" thickBot="1">
      <c r="A18" s="36" t="s">
        <v>7</v>
      </c>
      <c r="B18" s="36"/>
      <c r="C18" s="36"/>
      <c r="D18" s="7">
        <v>5325</v>
      </c>
      <c r="F18" s="7">
        <v>10524</v>
      </c>
      <c r="G18" s="4">
        <f>F18-D18</f>
        <v>5199</v>
      </c>
      <c r="H18" s="5">
        <f>IF((D18&gt;F18),(D18-F18)/D18,IF(D18&lt;F18,-(D18-F18)/D18,IF(D18=F18,0)))</f>
        <v>0.976338028169014</v>
      </c>
      <c r="I18" s="2">
        <f>IF(D18-F18&lt;500,0,IF(D18-F18&gt;500,1,IF(D18-F18=500,1)))</f>
        <v>0</v>
      </c>
      <c r="J18" s="2">
        <f>IF(F18-D18&lt;500,0,IF(F18-D18&gt;500,1,IF(F18-D18=500,1)))</f>
        <v>1</v>
      </c>
      <c r="K18" s="3">
        <f>IF(H18&lt;0.15,0,IF(H18&gt;0.15,1,IF(H18=0.15,1)))</f>
        <v>1</v>
      </c>
      <c r="L18" s="3" t="str">
        <f>IF(H18&lt;15%,"NO","YES")</f>
        <v>YES</v>
      </c>
      <c r="M18" s="3" t="str">
        <f>IF(ABS(G18)&lt;100000,"NO","YES")</f>
        <v>NO</v>
      </c>
      <c r="N18" s="9" t="str">
        <f>IF((L18="YES")*AND(I18+J18&lt;1),"Explanation not required, difference less than £500"," ")</f>
        <v> </v>
      </c>
      <c r="O18" s="12" t="s">
        <v>41</v>
      </c>
    </row>
    <row r="19" spans="4:15" ht="14.25" thickBot="1">
      <c r="D19" s="4"/>
      <c r="F19" s="4"/>
      <c r="G19" s="4"/>
      <c r="H19" s="5"/>
      <c r="K19" s="3"/>
      <c r="L19" s="3"/>
      <c r="M19" s="3"/>
      <c r="O19" s="15"/>
    </row>
    <row r="20" spans="1:15" ht="55.5" thickBot="1">
      <c r="A20" s="36" t="s">
        <v>14</v>
      </c>
      <c r="B20" s="36"/>
      <c r="C20" s="36"/>
      <c r="D20" s="7">
        <v>90567</v>
      </c>
      <c r="F20" s="7">
        <v>56600</v>
      </c>
      <c r="G20" s="4">
        <f>F20-D20</f>
        <v>-33967</v>
      </c>
      <c r="H20" s="5">
        <f>IF((D20&gt;F20),(D20-F20)/D20,IF(D20&lt;F20,-(D20-F20)/D20,IF(D20=F20,0)))</f>
        <v>0.37504830677840717</v>
      </c>
      <c r="I20" s="2">
        <f>IF(D20-F20&lt;500,0,IF(D20-F20&gt;500,1,IF(D20-F20=500,1)))</f>
        <v>1</v>
      </c>
      <c r="J20" s="2">
        <f>IF(F20-D20&lt;500,0,IF(F20-D20&gt;500,1,IF(F20-D20=500,1)))</f>
        <v>0</v>
      </c>
      <c r="K20" s="3">
        <f>IF(H20&lt;0.15,0,IF(H20&gt;0.15,1,IF(H20=0.15,1)))</f>
        <v>1</v>
      </c>
      <c r="L20" s="3" t="str">
        <f>IF(H20&lt;15%,"NO","YES")</f>
        <v>YES</v>
      </c>
      <c r="M20" s="3" t="str">
        <f>IF(ABS(G20)&lt;100000,"NO","YES")</f>
        <v>NO</v>
      </c>
      <c r="N20" s="9" t="str">
        <f>IF((L20="YES")*AND(I20+J20&lt;1),"Explanation not required, difference less than £500"," ")</f>
        <v> </v>
      </c>
      <c r="O20" s="12" t="s">
        <v>42</v>
      </c>
    </row>
    <row r="21" spans="4:15" ht="14.25" thickBot="1">
      <c r="D21" s="4"/>
      <c r="F21" s="4"/>
      <c r="G21" s="4"/>
      <c r="H21" s="5"/>
      <c r="K21" s="3"/>
      <c r="L21" s="3"/>
      <c r="M21" s="3"/>
      <c r="O21" s="15"/>
    </row>
    <row r="22" spans="1:15" ht="83.25" thickBot="1">
      <c r="A22" s="6" t="s">
        <v>5</v>
      </c>
      <c r="D22" s="30">
        <f>D10+D12+D14-D16-D18-D20</f>
        <v>77003</v>
      </c>
      <c r="F22" s="30">
        <f>F10+F12+F14-F16-F18-F20</f>
        <v>62881</v>
      </c>
      <c r="G22" s="4">
        <f>F22-D22</f>
        <v>-14122</v>
      </c>
      <c r="H22" s="5">
        <f>IF((D22&gt;F22),(D22-F22)/D22,IF(D22&lt;F22,-(D22-F22)/D22,IF(D22=F22,0)))</f>
        <v>0.1833954521252419</v>
      </c>
      <c r="I22" s="2">
        <f>IF(D22-F22&lt;500,0,IF(D22-F22&gt;500,1,IF(D22-F22=500,1)))</f>
        <v>1</v>
      </c>
      <c r="J22" s="2">
        <f>IF(F22-D22&lt;500,0,IF(F22-D22&gt;500,1,IF(F22-D22=500,1)))</f>
        <v>0</v>
      </c>
      <c r="K22" s="3">
        <f>IF(H22&lt;0.15,0,IF(H22&gt;0.15,1,IF(H22=0.15,1)))</f>
        <v>1</v>
      </c>
      <c r="L22" s="3" t="str">
        <f>IF(H22&lt;15%,"NO","YES")</f>
        <v>YES</v>
      </c>
      <c r="M22" s="3" t="str">
        <f>IF(ABS(G22)&lt;100000,"NO","YES")</f>
        <v>NO</v>
      </c>
      <c r="N22" s="9" t="str">
        <f>IF((L22="YES")*AND(I22+J22&lt;1),"Explanation not required, difference less than £500"," ")</f>
        <v> </v>
      </c>
      <c r="O22" s="12" t="s">
        <v>46</v>
      </c>
    </row>
    <row r="23" spans="4:15" ht="14.25" thickBot="1">
      <c r="D23" s="4"/>
      <c r="F23" s="4"/>
      <c r="G23" s="4"/>
      <c r="H23" s="5"/>
      <c r="K23" s="3"/>
      <c r="L23" s="3"/>
      <c r="M23" s="3"/>
      <c r="O23" s="12"/>
    </row>
    <row r="24" spans="1:15" ht="42" thickBot="1">
      <c r="A24" s="36" t="s">
        <v>9</v>
      </c>
      <c r="B24" s="36"/>
      <c r="C24" s="36"/>
      <c r="D24" s="7">
        <v>77108</v>
      </c>
      <c r="F24" s="7">
        <v>64272</v>
      </c>
      <c r="G24" s="4">
        <f>F24-D24</f>
        <v>-12836</v>
      </c>
      <c r="H24" s="5">
        <f>IF((D24&gt;F24),(D24-F24)/D24,IF(D24&lt;F24,-(D24-F24)/D24,IF(D24=F24,0)))</f>
        <v>0.166467811381439</v>
      </c>
      <c r="I24" s="2">
        <f>IF(D24-F24&lt;500,0,IF(D24-F24&gt;500,1,IF(D24-F24=500,1)))</f>
        <v>1</v>
      </c>
      <c r="J24" s="2">
        <f>IF(F24-D24&lt;500,0,IF(F24-D24&gt;500,1,IF(F24-D24=500,1)))</f>
        <v>0</v>
      </c>
      <c r="K24" s="3">
        <f>IF(H24&lt;0.15,0,IF(H24&gt;0.15,1,IF(H24=0.15,1)))</f>
        <v>1</v>
      </c>
      <c r="L24" s="3" t="str">
        <f>IF(H24&lt;15%,"NO","YES")</f>
        <v>YES</v>
      </c>
      <c r="M24" s="3" t="str">
        <f>IF(ABS(G24)&lt;100000,"NO","YES")</f>
        <v>NO</v>
      </c>
      <c r="N24" s="9" t="str">
        <f>IF((L24="YES")*AND(I24+J24&lt;1),"Explanation not required, difference less than £500"," ")</f>
        <v> </v>
      </c>
      <c r="O24" s="12" t="s">
        <v>43</v>
      </c>
    </row>
    <row r="25" spans="4:15" ht="14.25" thickBot="1">
      <c r="D25" s="4"/>
      <c r="F25" s="4"/>
      <c r="G25" s="4"/>
      <c r="H25" s="5"/>
      <c r="K25" s="3"/>
      <c r="L25" s="3"/>
      <c r="M25" s="3"/>
      <c r="O25" s="15"/>
    </row>
    <row r="26" spans="1:15" ht="14.25" thickBot="1">
      <c r="A26" s="36" t="s">
        <v>8</v>
      </c>
      <c r="B26" s="36"/>
      <c r="C26" s="36"/>
      <c r="D26" s="7">
        <v>93446</v>
      </c>
      <c r="F26" s="7">
        <v>93946</v>
      </c>
      <c r="G26" s="4">
        <f>F26-D26</f>
        <v>500</v>
      </c>
      <c r="H26" s="5">
        <f>IF((D26&gt;F26),(D26-F26)/D26,IF(D26&lt;F26,-(D26-F26)/D26,IF(D26=F26,0)))</f>
        <v>0.005350683817391863</v>
      </c>
      <c r="I26" s="2">
        <f>IF(D26-F26&lt;500,0,IF(D26-F26&gt;500,1,IF(D26-F26=500,1)))</f>
        <v>0</v>
      </c>
      <c r="J26" s="2">
        <f>IF(F26-D26&lt;500,0,IF(F26-D26&gt;500,1,IF(F26-D26=500,1)))</f>
        <v>1</v>
      </c>
      <c r="K26" s="3">
        <f>IF(H26&lt;0.15,0,IF(H26&gt;0.15,1,IF(H26=0.15,1)))</f>
        <v>0</v>
      </c>
      <c r="L26" s="3" t="str">
        <f>IF(H26&lt;15%,"NO","YES")</f>
        <v>NO</v>
      </c>
      <c r="M26" s="3" t="str">
        <f>IF(ABS(G26)&lt;100000,"NO","YES")</f>
        <v>NO</v>
      </c>
      <c r="N26" s="9" t="str">
        <f>IF((L26="YES")*AND(I26+J26&lt;1),"Explanation not required, difference less than £500"," ")</f>
        <v> </v>
      </c>
      <c r="O26" s="12"/>
    </row>
    <row r="27" spans="4:15" ht="14.25" thickBot="1">
      <c r="D27" s="4"/>
      <c r="F27" s="4"/>
      <c r="G27" s="4"/>
      <c r="H27" s="5"/>
      <c r="K27" s="3"/>
      <c r="L27" s="3"/>
      <c r="M27" s="3"/>
      <c r="O27" s="15"/>
    </row>
    <row r="28" spans="1:15" ht="69" thickBot="1">
      <c r="A28" s="36" t="s">
        <v>6</v>
      </c>
      <c r="B28" s="36"/>
      <c r="C28" s="36"/>
      <c r="D28" s="7">
        <v>45000</v>
      </c>
      <c r="F28" s="7">
        <v>35000</v>
      </c>
      <c r="G28" s="4">
        <f>F28-D28</f>
        <v>-10000</v>
      </c>
      <c r="H28" s="5">
        <f>IF((D28&gt;F28),(D28-F28)/D28,IF(D28&lt;F28,-(D28-F28)/D28,IF(D28=F28,0)))</f>
        <v>0.2222222222222222</v>
      </c>
      <c r="I28" s="2">
        <f>IF(D28-F28&lt;500,0,IF(D28-F28&gt;500,1,IF(D28-F28=500,1)))</f>
        <v>1</v>
      </c>
      <c r="J28" s="2">
        <f>IF(F28-D28&lt;500,0,IF(F28-D28&gt;500,1,IF(F28-D28=500,1)))</f>
        <v>0</v>
      </c>
      <c r="K28" s="3">
        <f>IF(H28&lt;0.15,0,IF(H28&gt;0.15,1,IF(H28=0.15,1)))</f>
        <v>1</v>
      </c>
      <c r="L28" s="3" t="str">
        <f>IF(H28&lt;15%,"NO","YES")</f>
        <v>YES</v>
      </c>
      <c r="M28" s="3" t="str">
        <f>IF(ABS(G28)&lt;100000,"NO","YES")</f>
        <v>NO</v>
      </c>
      <c r="N28" s="9" t="str">
        <f>IF((L28="YES")*AND(I28+J28&lt;1),"Explanation not required, difference less than £500"," ")</f>
        <v> </v>
      </c>
      <c r="O28" s="12" t="s">
        <v>47</v>
      </c>
    </row>
    <row r="29" spans="8:15" ht="13.5">
      <c r="H29" s="5"/>
      <c r="K29" s="3"/>
      <c r="L29" s="3"/>
      <c r="M29" s="3"/>
      <c r="O29" s="15"/>
    </row>
    <row r="30" ht="13.5">
      <c r="C30" s="10"/>
    </row>
    <row r="31" spans="3:23" ht="15" customHeight="1">
      <c r="C31" s="2" t="s">
        <v>26</v>
      </c>
      <c r="D31" s="2">
        <f>D22/D12</f>
        <v>0.8369891304347826</v>
      </c>
      <c r="F31" s="2">
        <f>F22/F12</f>
        <v>0.6550104166666667</v>
      </c>
      <c r="P31" s="18"/>
      <c r="Q31" s="18"/>
      <c r="R31" s="18"/>
      <c r="S31" s="18"/>
      <c r="T31" s="18"/>
      <c r="U31" s="18"/>
      <c r="V31" s="18"/>
      <c r="W31" s="18"/>
    </row>
    <row r="32" spans="3:23" ht="17.25">
      <c r="C32" s="31">
        <f>IF(F22&gt;(F12*2),"PLEASE PROVIDE AN EXPLANATION FOR THE LEVEL OF RESERVES ON THE FOLLOWING TAB","")</f>
      </c>
      <c r="O32" s="18"/>
      <c r="P32" s="18"/>
      <c r="Q32" s="18"/>
      <c r="R32" s="18"/>
      <c r="S32" s="18"/>
      <c r="T32" s="18"/>
      <c r="U32" s="18"/>
      <c r="V32" s="18"/>
      <c r="W32" s="18"/>
    </row>
    <row r="34" ht="17.25">
      <c r="C34" s="31"/>
    </row>
  </sheetData>
  <sheetProtection/>
  <mergeCells count="12">
    <mergeCell ref="A4:H4"/>
    <mergeCell ref="A18:C18"/>
    <mergeCell ref="A20:C20"/>
    <mergeCell ref="A1:K1"/>
    <mergeCell ref="A24:C24"/>
    <mergeCell ref="A26:C26"/>
    <mergeCell ref="A28:C28"/>
    <mergeCell ref="A10:C10"/>
    <mergeCell ref="A12:C12"/>
    <mergeCell ref="A14:C14"/>
    <mergeCell ref="A16:C16"/>
    <mergeCell ref="L7:M7"/>
  </mergeCells>
  <conditionalFormatting sqref="N10">
    <cfRule type="cellIs" priority="1" dxfId="0" operator="equal" stopIfTrue="1">
      <formula>"Explanation of % variance from PY opening balance not required - Balance brought forward does not agree"</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A1" sqref="A1"/>
    </sheetView>
  </sheetViews>
  <sheetFormatPr defaultColWidth="9.140625" defaultRowHeight="15"/>
  <sheetData>
    <row r="1" ht="15.75" customHeight="1">
      <c r="A1" s="22" t="s">
        <v>15</v>
      </c>
    </row>
    <row r="2" ht="15.75" customHeight="1">
      <c r="A2" s="28" t="s">
        <v>33</v>
      </c>
    </row>
    <row r="3" ht="14.25">
      <c r="A3" t="s">
        <v>32</v>
      </c>
    </row>
    <row r="5" spans="4:6" ht="14.25">
      <c r="D5" s="21" t="s">
        <v>1</v>
      </c>
      <c r="E5" s="21" t="s">
        <v>1</v>
      </c>
      <c r="F5" s="21" t="s">
        <v>1</v>
      </c>
    </row>
    <row r="6" ht="14.25">
      <c r="A6" s="21" t="s">
        <v>34</v>
      </c>
    </row>
    <row r="7" spans="2:4" ht="14.25">
      <c r="B7" s="24" t="s">
        <v>18</v>
      </c>
      <c r="D7" s="24"/>
    </row>
    <row r="8" spans="2:4" ht="15" customHeight="1">
      <c r="B8" s="24" t="s">
        <v>19</v>
      </c>
      <c r="D8" s="24"/>
    </row>
    <row r="9" spans="2:4" ht="14.25">
      <c r="B9" s="24" t="s">
        <v>20</v>
      </c>
      <c r="D9" s="24"/>
    </row>
    <row r="10" spans="2:4" ht="14.25">
      <c r="B10" s="24" t="s">
        <v>21</v>
      </c>
      <c r="D10" s="24"/>
    </row>
    <row r="11" spans="2:4" ht="14.25">
      <c r="B11" s="24" t="s">
        <v>22</v>
      </c>
      <c r="D11" s="24"/>
    </row>
    <row r="12" ht="14.25">
      <c r="E12" s="23">
        <f>SUM(D7:D11)</f>
        <v>0</v>
      </c>
    </row>
    <row r="14" spans="1:4" ht="14.25">
      <c r="A14" s="21" t="s">
        <v>16</v>
      </c>
      <c r="D14" s="24"/>
    </row>
    <row r="15" ht="14.25">
      <c r="E15" s="23">
        <f>D14</f>
        <v>0</v>
      </c>
    </row>
    <row r="16" spans="1:6" ht="15" thickBot="1">
      <c r="A16" s="21" t="s">
        <v>17</v>
      </c>
      <c r="F16" s="25">
        <f>E12+E15</f>
        <v>0</v>
      </c>
    </row>
    <row r="17" ht="15" thickTop="1"/>
    <row r="18" spans="1:6" ht="14.25">
      <c r="A18" s="21" t="s">
        <v>27</v>
      </c>
      <c r="F18" s="32">
        <f>Variances!F22</f>
        <v>62881</v>
      </c>
    </row>
    <row r="19" ht="14.25">
      <c r="A19" s="21"/>
    </row>
    <row r="20" spans="1:8" ht="14.25">
      <c r="A20" s="21" t="s">
        <v>28</v>
      </c>
      <c r="F20" s="34">
        <f>F16-F18</f>
        <v>-62881</v>
      </c>
      <c r="H20" s="33" t="str">
        <f>IF(F20=0,"","PLEASE PROVIDE AN EXPLANATION FOR THIS DIFFERENCE")</f>
        <v>PLEASE PROVIDE AN EXPLANATION FOR THIS DIFFERENCE</v>
      </c>
    </row>
    <row r="23" ht="14.25">
      <c r="A23" t="s">
        <v>35</v>
      </c>
    </row>
    <row r="24" spans="1:12" ht="32.25" customHeight="1">
      <c r="A24" s="47" t="s">
        <v>36</v>
      </c>
      <c r="B24" s="47"/>
      <c r="C24" s="47"/>
      <c r="D24" s="47"/>
      <c r="E24" s="47"/>
      <c r="F24" s="47"/>
      <c r="G24" s="47"/>
      <c r="H24" s="47"/>
      <c r="I24" s="47"/>
      <c r="J24" s="47"/>
      <c r="K24" s="47"/>
      <c r="L24" s="47"/>
    </row>
    <row r="25" spans="1:12" ht="32.25" customHeight="1">
      <c r="A25" s="47" t="s">
        <v>37</v>
      </c>
      <c r="B25" s="47"/>
      <c r="C25" s="47"/>
      <c r="D25" s="47"/>
      <c r="E25" s="47"/>
      <c r="F25" s="47"/>
      <c r="G25" s="47"/>
      <c r="H25" s="47"/>
      <c r="I25" s="47"/>
      <c r="J25" s="47"/>
      <c r="K25" s="47"/>
      <c r="L25" s="47"/>
    </row>
  </sheetData>
  <sheetProtection/>
  <mergeCells count="2">
    <mergeCell ref="A25:L25"/>
    <mergeCell ref="A24:L24"/>
  </mergeCells>
  <conditionalFormatting sqref="F20">
    <cfRule type="cellIs" priority="1" dxfId="0" operator="lessThan" stopIfTrue="1">
      <formula>0</formula>
    </cfRule>
    <cfRule type="cellIs" priority="2" dxfId="0" operator="greaterThan" stopIfTrue="1">
      <formula>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Littlejohn LLP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jsheridan</dc:creator>
  <cp:keywords/>
  <dc:description/>
  <cp:lastModifiedBy>P&amp;I Parish Clerk</cp:lastModifiedBy>
  <dcterms:created xsi:type="dcterms:W3CDTF">2012-07-11T10:01:28Z</dcterms:created>
  <dcterms:modified xsi:type="dcterms:W3CDTF">2023-04-25T11:17:35Z</dcterms:modified>
  <cp:category/>
  <cp:version/>
  <cp:contentType/>
  <cp:contentStatus/>
</cp:coreProperties>
</file>